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P\"/>
    </mc:Choice>
  </mc:AlternateContent>
  <xr:revisionPtr revIDLastSave="0" documentId="8_{C9400396-1513-432B-9052-9AA71680811D}" xr6:coauthVersionLast="47" xr6:coauthVersionMax="47" xr10:uidLastSave="{00000000-0000-0000-0000-000000000000}"/>
  <bookViews>
    <workbookView xWindow="1080" yWindow="1080" windowWidth="21600" windowHeight="11385" activeTab="1" xr2:uid="{00000000-000D-0000-FFFF-FFFF00000000}"/>
  </bookViews>
  <sheets>
    <sheet name="24-25 14-16" sheetId="12" r:id="rId1"/>
    <sheet name="24-25 16-18" sheetId="14" r:id="rId2"/>
    <sheet name="Feuil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9" i="12" l="1"/>
  <c r="F69" i="14"/>
  <c r="D67" i="12"/>
  <c r="E67" i="12"/>
  <c r="F67" i="12"/>
  <c r="C67" i="12"/>
  <c r="D66" i="12"/>
  <c r="E66" i="12"/>
  <c r="F66" i="12"/>
  <c r="C66" i="12"/>
  <c r="D68" i="14"/>
  <c r="E68" i="14"/>
  <c r="F68" i="14"/>
  <c r="C68" i="14"/>
  <c r="D67" i="14"/>
  <c r="E67" i="14"/>
  <c r="F67" i="14"/>
  <c r="C67" i="14"/>
  <c r="D66" i="14"/>
  <c r="E66" i="14"/>
  <c r="F66" i="14"/>
  <c r="C66" i="14"/>
  <c r="G8" i="14"/>
  <c r="F37" i="14"/>
  <c r="G16" i="14"/>
  <c r="G11" i="14"/>
  <c r="E26" i="14"/>
  <c r="D55" i="14"/>
  <c r="F40" i="14"/>
  <c r="E55" i="14"/>
  <c r="F55" i="14"/>
  <c r="G12" i="14"/>
  <c r="F41" i="14"/>
  <c r="E56" i="14"/>
  <c r="E27" i="14"/>
  <c r="D56" i="14"/>
  <c r="F56" i="14"/>
  <c r="G13" i="14"/>
  <c r="F42" i="14"/>
  <c r="E57" i="14"/>
  <c r="E28" i="14"/>
  <c r="D57" i="14"/>
  <c r="F57" i="14"/>
  <c r="C55" i="14"/>
  <c r="C56" i="14"/>
  <c r="C57" i="14"/>
  <c r="C52" i="14"/>
  <c r="E32" i="14"/>
  <c r="D61" i="14"/>
  <c r="F46" i="14"/>
  <c r="E61" i="14"/>
  <c r="F61" i="14"/>
  <c r="C61" i="14"/>
  <c r="E31" i="14"/>
  <c r="D60" i="14"/>
  <c r="F45" i="14"/>
  <c r="E60" i="14"/>
  <c r="F60" i="14"/>
  <c r="C60" i="14"/>
  <c r="E30" i="14"/>
  <c r="D59" i="14"/>
  <c r="F44" i="14"/>
  <c r="E59" i="14"/>
  <c r="F59" i="14"/>
  <c r="C59" i="14"/>
  <c r="G14" i="14"/>
  <c r="E29" i="14"/>
  <c r="D58" i="14"/>
  <c r="F43" i="14"/>
  <c r="E58" i="14"/>
  <c r="F58" i="14"/>
  <c r="C58" i="14"/>
  <c r="E25" i="14"/>
  <c r="D54" i="14"/>
  <c r="F39" i="14"/>
  <c r="E54" i="14"/>
  <c r="F54" i="14"/>
  <c r="C54" i="14"/>
  <c r="E24" i="14"/>
  <c r="D53" i="14"/>
  <c r="F38" i="14"/>
  <c r="E53" i="14"/>
  <c r="F53" i="14"/>
  <c r="C53" i="14"/>
  <c r="E23" i="14"/>
  <c r="D52" i="14"/>
  <c r="E52" i="14"/>
  <c r="F52" i="14"/>
  <c r="F52" i="12"/>
  <c r="E52" i="12"/>
  <c r="D52" i="12"/>
  <c r="C52" i="12"/>
  <c r="F37" i="12"/>
  <c r="E23" i="12"/>
  <c r="G8" i="12"/>
  <c r="G9" i="12"/>
  <c r="E24" i="12"/>
  <c r="G17" i="12"/>
  <c r="E32" i="12"/>
  <c r="G11" i="12"/>
  <c r="E26" i="12"/>
  <c r="G12" i="12"/>
  <c r="E27" i="12"/>
  <c r="G13" i="12"/>
  <c r="E28" i="12"/>
  <c r="G14" i="12"/>
  <c r="E29" i="12"/>
  <c r="G15" i="12"/>
  <c r="E30" i="12"/>
  <c r="G16" i="12"/>
  <c r="E31" i="12"/>
  <c r="G10" i="12"/>
  <c r="E25" i="12"/>
  <c r="C61" i="12"/>
  <c r="C54" i="12"/>
  <c r="C55" i="12"/>
  <c r="F43" i="12"/>
  <c r="E58" i="12"/>
  <c r="C59" i="12"/>
  <c r="F46" i="12"/>
  <c r="E61" i="12"/>
  <c r="F38" i="12"/>
  <c r="E53" i="12"/>
  <c r="D59" i="12"/>
  <c r="D54" i="12"/>
  <c r="F39" i="12"/>
  <c r="E54" i="12"/>
  <c r="F54" i="12"/>
  <c r="F40" i="12"/>
  <c r="E55" i="12"/>
  <c r="D56" i="12"/>
  <c r="D57" i="12"/>
  <c r="D58" i="12"/>
  <c r="F58" i="12"/>
  <c r="C53" i="12"/>
  <c r="D55" i="12"/>
  <c r="D53" i="12"/>
  <c r="D60" i="12"/>
  <c r="D61" i="12"/>
  <c r="F61" i="12"/>
  <c r="C56" i="12"/>
  <c r="F41" i="12"/>
  <c r="E56" i="12"/>
  <c r="C58" i="12"/>
  <c r="C57" i="12"/>
  <c r="F42" i="12"/>
  <c r="E57" i="12"/>
  <c r="C60" i="12"/>
  <c r="F45" i="12"/>
  <c r="E60" i="12"/>
  <c r="F44" i="12"/>
  <c r="E59" i="12"/>
  <c r="F55" i="12"/>
  <c r="F57" i="12"/>
  <c r="D68" i="12"/>
  <c r="F60" i="12"/>
  <c r="C68" i="12"/>
  <c r="E68" i="12"/>
  <c r="F56" i="12"/>
  <c r="F59" i="12"/>
  <c r="F53" i="12"/>
  <c r="F68" i="12"/>
</calcChain>
</file>

<file path=xl/sharedStrings.xml><?xml version="1.0" encoding="utf-8"?>
<sst xmlns="http://schemas.openxmlformats.org/spreadsheetml/2006/main" count="72" uniqueCount="33">
  <si>
    <t>groupe</t>
  </si>
  <si>
    <t>moyenne</t>
  </si>
  <si>
    <t>enthalpie de dissolution</t>
  </si>
  <si>
    <t>enthalpie de neutralisation</t>
  </si>
  <si>
    <t>en kJ/mol</t>
  </si>
  <si>
    <t>enthalpie de formation</t>
  </si>
  <si>
    <t>enthaplie standard de formation du chlorure d'ammonium solide</t>
  </si>
  <si>
    <t>TP calorimétrie PSI</t>
  </si>
  <si>
    <t>capacité calorimètre</t>
  </si>
  <si>
    <t>en J/K</t>
  </si>
  <si>
    <t>pente (°/s)</t>
  </si>
  <si>
    <t>U (V)</t>
  </si>
  <si>
    <t>I (A)</t>
  </si>
  <si>
    <t>CAPACITE THERMIQUE DU CALORIMETRE</t>
  </si>
  <si>
    <r>
      <rPr>
        <sz val="11"/>
        <color theme="1"/>
        <rFont val="Symbol"/>
        <family val="1"/>
        <charset val="2"/>
      </rPr>
      <t xml:space="preserve">Dq </t>
    </r>
    <r>
      <rPr>
        <sz val="11"/>
        <color theme="1"/>
        <rFont val="Calibri"/>
        <family val="2"/>
        <scheme val="minor"/>
      </rPr>
      <t>(°C)</t>
    </r>
  </si>
  <si>
    <t>meau (g)</t>
  </si>
  <si>
    <t>m (NH4Cl) (g)</t>
  </si>
  <si>
    <t>n° paillasse</t>
  </si>
  <si>
    <r>
      <t>= - (400*4,185 + C)*</t>
    </r>
    <r>
      <rPr>
        <sz val="11"/>
        <color theme="1"/>
        <rFont val="Symbol"/>
        <family val="1"/>
        <charset val="2"/>
      </rPr>
      <t>Dq</t>
    </r>
    <r>
      <rPr>
        <sz val="11"/>
        <color theme="1"/>
        <rFont val="Calibri"/>
        <family val="2"/>
        <scheme val="minor"/>
      </rPr>
      <t xml:space="preserve"> / 0,2</t>
    </r>
  </si>
  <si>
    <t>Résultats du groupe de 14h à 16h</t>
  </si>
  <si>
    <t>Résultats du groupe de 16h à 18h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</si>
  <si>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rH°diss = -(C+ (m(NH4Cl)+meau)*4,185)*</t>
    </r>
    <r>
      <rPr>
        <sz val="11"/>
        <color theme="1"/>
        <rFont val="Symbol"/>
        <family val="1"/>
        <charset val="2"/>
      </rPr>
      <t>Dq /</t>
    </r>
    <r>
      <rPr>
        <sz val="11"/>
        <color theme="1"/>
        <rFont val="Calibri"/>
        <family val="2"/>
        <scheme val="minor"/>
      </rPr>
      <t xml:space="preserve"> (m(NH4Cl/53,5)</t>
    </r>
  </si>
  <si>
    <t>C (J/K) = U*I / pente - meau*4,185</t>
  </si>
  <si>
    <r>
      <t xml:space="preserve">enthalpie standard de dissolution (J/mol) = </t>
    </r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rH°diss (J/mol)</t>
    </r>
  </si>
  <si>
    <r>
      <t>enthalpie de neutralisation (J/mol) =</t>
    </r>
    <r>
      <rPr>
        <b/>
        <sz val="11"/>
        <color theme="1"/>
        <rFont val="Symbol"/>
        <family val="1"/>
        <charset val="2"/>
      </rPr>
      <t xml:space="preserve"> D</t>
    </r>
    <r>
      <rPr>
        <b/>
        <sz val="11"/>
        <color theme="1"/>
        <rFont val="Calibri"/>
        <family val="2"/>
        <scheme val="minor"/>
      </rPr>
      <t>rH°ab (J/mol)</t>
    </r>
  </si>
  <si>
    <t>en J/mol</t>
  </si>
  <si>
    <t>z-score</t>
  </si>
  <si>
    <t>m1 = m ammoniac (en g)</t>
  </si>
  <si>
    <t>m2 = m acide chlo (en g)</t>
  </si>
  <si>
    <t>=-((m1+m2)*4,185+C)*variation de température/0,2</t>
  </si>
  <si>
    <t>14-16</t>
  </si>
  <si>
    <t>écart-type</t>
  </si>
  <si>
    <t>incertitude-type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</si>
</sst>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7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/>
    <xf numFmtId="164" fontId="0" fillId="2" borderId="0" xfId="0" applyNumberForma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EFB15-6B3C-4C46-92B3-5DE115855DFD}">
  <dimension ref="A1:H85"/>
  <sheetViews>
    <sheetView topLeftCell="A46" zoomScale="156" zoomScaleNormal="156" workbookViewId="0">
      <selection activeCell="C68" sqref="C68"/>
    </sheetView>
  </sheetViews>
  <sheetFormatPr baseColWidth="10" defaultRowHeight="15"/>
  <cols>
    <col min="2" max="2" width="9.42578125" style="10" bestFit="1" customWidth="1"/>
    <col min="3" max="3" width="17" style="10" bestFit="1" customWidth="1"/>
    <col min="4" max="4" width="20" style="10" bestFit="1" customWidth="1"/>
    <col min="5" max="5" width="22.42578125" style="10" bestFit="1" customWidth="1"/>
    <col min="6" max="6" width="21" style="10" customWidth="1"/>
    <col min="7" max="7" width="26.7109375" style="10" customWidth="1"/>
    <col min="8" max="8" width="34.85546875" style="10" customWidth="1"/>
  </cols>
  <sheetData>
    <row r="1" spans="1:7" ht="21">
      <c r="B1" s="14" t="s">
        <v>7</v>
      </c>
      <c r="C1" s="14"/>
      <c r="D1" s="14"/>
      <c r="E1" s="14"/>
      <c r="F1" s="14"/>
      <c r="G1" s="14"/>
    </row>
    <row r="2" spans="1:7" ht="21">
      <c r="B2" s="14" t="s">
        <v>6</v>
      </c>
      <c r="C2" s="14"/>
      <c r="D2" s="14"/>
      <c r="E2" s="14"/>
      <c r="F2" s="14"/>
      <c r="G2" s="14"/>
    </row>
    <row r="3" spans="1:7">
      <c r="B3" s="13" t="s">
        <v>19</v>
      </c>
      <c r="C3" s="13"/>
      <c r="D3" s="13"/>
      <c r="E3" s="13"/>
      <c r="F3" s="13"/>
      <c r="G3" s="13"/>
    </row>
    <row r="4" spans="1:7" s="10" customFormat="1">
      <c r="A4"/>
      <c r="C4" s="1"/>
      <c r="D4" s="1"/>
      <c r="E4" s="1"/>
      <c r="F4" s="1"/>
    </row>
    <row r="5" spans="1:7" s="10" customFormat="1">
      <c r="A5"/>
      <c r="B5" s="13" t="s">
        <v>13</v>
      </c>
      <c r="C5" s="15"/>
      <c r="D5" s="15"/>
      <c r="E5" s="15"/>
      <c r="F5" s="15"/>
      <c r="G5" s="15"/>
    </row>
    <row r="7" spans="1:7" s="10" customFormat="1">
      <c r="A7"/>
      <c r="B7" s="10" t="s">
        <v>17</v>
      </c>
      <c r="C7" s="10" t="s">
        <v>11</v>
      </c>
      <c r="D7" s="10" t="s">
        <v>12</v>
      </c>
      <c r="E7" s="10" t="s">
        <v>10</v>
      </c>
      <c r="F7" s="10" t="s">
        <v>15</v>
      </c>
      <c r="G7" s="6" t="s">
        <v>22</v>
      </c>
    </row>
    <row r="8" spans="1:7" s="10" customFormat="1">
      <c r="A8"/>
      <c r="B8" s="9">
        <v>1</v>
      </c>
      <c r="C8" s="3"/>
      <c r="D8" s="3"/>
      <c r="E8" s="4"/>
      <c r="F8" s="3"/>
      <c r="G8" s="1" t="e">
        <f t="shared" ref="G8:G17" si="0">C8*D8/E8-F8*4.185</f>
        <v>#DIV/0!</v>
      </c>
    </row>
    <row r="9" spans="1:7" s="10" customFormat="1">
      <c r="A9"/>
      <c r="B9" s="9">
        <v>2</v>
      </c>
      <c r="C9" s="3">
        <v>7.84</v>
      </c>
      <c r="D9" s="3">
        <v>2.0339999999999998</v>
      </c>
      <c r="E9" s="4">
        <v>1.7000000000000001E-2</v>
      </c>
      <c r="F9" s="3">
        <v>200.56</v>
      </c>
      <c r="G9" s="1">
        <f t="shared" si="0"/>
        <v>98.689341176470521</v>
      </c>
    </row>
    <row r="10" spans="1:7" s="10" customFormat="1">
      <c r="A10"/>
      <c r="B10" s="9">
        <v>3</v>
      </c>
      <c r="C10" s="3">
        <v>4.9000000000000004</v>
      </c>
      <c r="D10" s="3">
        <v>2</v>
      </c>
      <c r="E10" s="4">
        <v>9.4000000000000004E-3</v>
      </c>
      <c r="F10" s="3">
        <v>203.3</v>
      </c>
      <c r="G10" s="1">
        <f t="shared" si="0"/>
        <v>191.74269148936185</v>
      </c>
    </row>
    <row r="11" spans="1:7" s="10" customFormat="1">
      <c r="A11"/>
      <c r="B11" s="9">
        <v>4</v>
      </c>
      <c r="C11" s="3"/>
      <c r="D11" s="3"/>
      <c r="E11" s="4"/>
      <c r="F11" s="3"/>
      <c r="G11" s="1" t="e">
        <f t="shared" si="0"/>
        <v>#DIV/0!</v>
      </c>
    </row>
    <row r="12" spans="1:7" s="10" customFormat="1">
      <c r="A12"/>
      <c r="B12" s="9">
        <v>5</v>
      </c>
      <c r="C12" s="3">
        <v>4.9509999999999996</v>
      </c>
      <c r="D12" s="3">
        <v>2.415</v>
      </c>
      <c r="E12" s="4">
        <v>1.1599999999999999E-2</v>
      </c>
      <c r="F12" s="3">
        <v>200.45</v>
      </c>
      <c r="G12" s="1">
        <f t="shared" si="0"/>
        <v>191.86373275862093</v>
      </c>
    </row>
    <row r="13" spans="1:7" s="10" customFormat="1">
      <c r="A13"/>
      <c r="B13" s="9">
        <v>6</v>
      </c>
      <c r="C13" s="3"/>
      <c r="D13" s="3"/>
      <c r="E13" s="4"/>
      <c r="F13" s="3"/>
      <c r="G13" s="1" t="e">
        <f t="shared" si="0"/>
        <v>#DIV/0!</v>
      </c>
    </row>
    <row r="14" spans="1:7" s="10" customFormat="1">
      <c r="A14"/>
      <c r="B14" s="9">
        <v>7</v>
      </c>
      <c r="C14" s="3"/>
      <c r="D14" s="3"/>
      <c r="E14" s="4"/>
      <c r="F14" s="3"/>
      <c r="G14" s="1" t="e">
        <f t="shared" si="0"/>
        <v>#DIV/0!</v>
      </c>
    </row>
    <row r="15" spans="1:7" s="10" customFormat="1">
      <c r="A15"/>
      <c r="B15" s="9">
        <v>8</v>
      </c>
      <c r="C15" s="3">
        <v>4.2770000000000001</v>
      </c>
      <c r="D15" s="3">
        <v>2.1</v>
      </c>
      <c r="E15" s="4">
        <v>9.9000000000000008E-3</v>
      </c>
      <c r="F15" s="3">
        <v>201.53</v>
      </c>
      <c r="G15" s="1">
        <f t="shared" si="0"/>
        <v>63.839374242424242</v>
      </c>
    </row>
    <row r="16" spans="1:7" s="10" customFormat="1">
      <c r="A16"/>
      <c r="B16" s="9">
        <v>9</v>
      </c>
      <c r="C16" s="3">
        <v>4.3010000000000002</v>
      </c>
      <c r="D16" s="3">
        <v>2.6859999999999999</v>
      </c>
      <c r="E16" s="4">
        <v>9.6179999999999998E-3</v>
      </c>
      <c r="F16" s="3">
        <v>200.17</v>
      </c>
      <c r="G16" s="1">
        <f t="shared" si="0"/>
        <v>363.4203861405698</v>
      </c>
    </row>
    <row r="17" spans="1:7" s="10" customFormat="1">
      <c r="A17"/>
      <c r="B17" s="9">
        <v>10</v>
      </c>
      <c r="C17" s="3">
        <v>4.5</v>
      </c>
      <c r="D17" s="3">
        <v>4.3</v>
      </c>
      <c r="E17" s="4">
        <v>1.8499999999999999E-2</v>
      </c>
      <c r="F17" s="3">
        <v>200.5</v>
      </c>
      <c r="G17" s="1">
        <f t="shared" si="0"/>
        <v>206.85344594594585</v>
      </c>
    </row>
    <row r="18" spans="1:7" s="10" customFormat="1">
      <c r="A18"/>
      <c r="B18" s="9"/>
      <c r="C18" s="3"/>
      <c r="D18" s="3"/>
      <c r="E18" s="4"/>
      <c r="F18" s="3"/>
      <c r="G18" s="1"/>
    </row>
    <row r="19" spans="1:7" s="10" customFormat="1">
      <c r="A19"/>
      <c r="B19" s="9"/>
      <c r="C19" s="3"/>
      <c r="D19" s="3"/>
      <c r="E19" s="4"/>
      <c r="F19" s="3"/>
      <c r="G19" s="1"/>
    </row>
    <row r="21" spans="1:7" s="10" customFormat="1">
      <c r="A21"/>
      <c r="B21" s="13" t="s">
        <v>23</v>
      </c>
      <c r="C21" s="13"/>
      <c r="D21" s="13"/>
      <c r="E21" s="13"/>
      <c r="F21" s="13"/>
    </row>
    <row r="22" spans="1:7" s="10" customFormat="1">
      <c r="A22"/>
      <c r="C22" s="10" t="s">
        <v>14</v>
      </c>
      <c r="D22" s="10" t="s">
        <v>16</v>
      </c>
      <c r="E22" s="9" t="s">
        <v>2</v>
      </c>
      <c r="F22" s="7" t="s">
        <v>21</v>
      </c>
    </row>
    <row r="23" spans="1:7" s="10" customFormat="1">
      <c r="A23"/>
      <c r="B23" s="9">
        <v>1</v>
      </c>
      <c r="E23" s="5" t="e">
        <f>-(G8+(F8+D23)*4.185)*C23/(D23/53.5)</f>
        <v>#DIV/0!</v>
      </c>
      <c r="F23" s="3"/>
    </row>
    <row r="24" spans="1:7" s="10" customFormat="1">
      <c r="A24"/>
      <c r="B24" s="9">
        <v>2</v>
      </c>
      <c r="C24" s="10">
        <v>-9.7799999999999994</v>
      </c>
      <c r="D24" s="10">
        <v>20.010000000000002</v>
      </c>
      <c r="E24" s="5">
        <f>-(G9+(F9+D24)*4.185)*C24/(D24/53.5)</f>
        <v>26717.802298214123</v>
      </c>
      <c r="F24" s="3"/>
    </row>
    <row r="25" spans="1:7" s="10" customFormat="1">
      <c r="A25"/>
      <c r="B25" s="9">
        <v>3</v>
      </c>
      <c r="C25" s="10">
        <v>-6.26</v>
      </c>
      <c r="D25" s="10">
        <v>20.04</v>
      </c>
      <c r="E25" s="5">
        <f>-(G10+(F10+D25)*4.185)*C25/(D25/53.5)</f>
        <v>18824.826362060987</v>
      </c>
      <c r="F25" s="3"/>
    </row>
    <row r="26" spans="1:7" s="10" customFormat="1">
      <c r="A26"/>
      <c r="B26" s="9">
        <v>4</v>
      </c>
      <c r="E26" s="5" t="e">
        <f t="shared" ref="E26:E31" si="1">-(G11+(F11+D26)*4.185)*C26/(D26/53.5)</f>
        <v>#DIV/0!</v>
      </c>
      <c r="F26" s="3"/>
    </row>
    <row r="27" spans="1:7" s="10" customFormat="1">
      <c r="A27"/>
      <c r="B27" s="9">
        <v>5</v>
      </c>
      <c r="C27" s="10">
        <v>-6</v>
      </c>
      <c r="D27" s="10">
        <v>19.89</v>
      </c>
      <c r="E27" s="5">
        <f t="shared" si="1"/>
        <v>17978.36647136839</v>
      </c>
      <c r="F27" s="3"/>
    </row>
    <row r="28" spans="1:7" s="10" customFormat="1">
      <c r="A28"/>
      <c r="B28" s="9">
        <v>6</v>
      </c>
      <c r="E28" s="5" t="e">
        <f t="shared" si="1"/>
        <v>#DIV/0!</v>
      </c>
      <c r="F28" s="3"/>
    </row>
    <row r="29" spans="1:7" s="10" customFormat="1">
      <c r="A29"/>
      <c r="B29" s="9">
        <v>7</v>
      </c>
      <c r="E29" s="5" t="e">
        <f t="shared" si="1"/>
        <v>#DIV/0!</v>
      </c>
      <c r="F29" s="3"/>
    </row>
    <row r="30" spans="1:7" s="10" customFormat="1">
      <c r="A30"/>
      <c r="B30" s="9">
        <v>8</v>
      </c>
      <c r="C30" s="10">
        <v>-8.4139999999999997</v>
      </c>
      <c r="D30" s="10">
        <v>20.02</v>
      </c>
      <c r="E30" s="5">
        <f t="shared" si="1"/>
        <v>22283.187752327824</v>
      </c>
      <c r="F30" s="3"/>
    </row>
    <row r="31" spans="1:7" s="10" customFormat="1">
      <c r="A31"/>
      <c r="B31" s="9">
        <v>9</v>
      </c>
      <c r="C31" s="10">
        <v>-8.6270000000000007</v>
      </c>
      <c r="D31" s="10">
        <v>19.670000000000002</v>
      </c>
      <c r="E31" s="5">
        <f t="shared" si="1"/>
        <v>30115.38644452751</v>
      </c>
      <c r="F31" s="3"/>
    </row>
    <row r="32" spans="1:7" s="10" customFormat="1">
      <c r="A32"/>
      <c r="B32" s="9">
        <v>10</v>
      </c>
      <c r="C32" s="10">
        <v>-6.1</v>
      </c>
      <c r="D32" s="10">
        <v>19.37</v>
      </c>
      <c r="E32" s="5">
        <f>-(G17+(F17+D32)*4.185)*C32/(D32/53.5)</f>
        <v>18988.100999843027</v>
      </c>
      <c r="F32" s="3"/>
    </row>
    <row r="35" spans="1:7" s="10" customFormat="1">
      <c r="A35"/>
      <c r="B35" s="13" t="s">
        <v>24</v>
      </c>
      <c r="C35" s="13"/>
      <c r="D35" s="13"/>
      <c r="E35" s="13"/>
      <c r="F35" s="13"/>
      <c r="G35" s="8" t="s">
        <v>18</v>
      </c>
    </row>
    <row r="36" spans="1:7" s="10" customFormat="1">
      <c r="A36"/>
      <c r="C36" s="10" t="s">
        <v>14</v>
      </c>
      <c r="D36" s="10" t="s">
        <v>27</v>
      </c>
      <c r="E36" s="10" t="s">
        <v>28</v>
      </c>
      <c r="F36" s="9" t="s">
        <v>3</v>
      </c>
      <c r="G36" s="11" t="s">
        <v>29</v>
      </c>
    </row>
    <row r="37" spans="1:7" s="10" customFormat="1">
      <c r="A37"/>
      <c r="B37" s="9">
        <v>1</v>
      </c>
      <c r="F37" s="1" t="e">
        <f>-(G8+(D37+E37)*4.185)*C37/0.2</f>
        <v>#DIV/0!</v>
      </c>
    </row>
    <row r="38" spans="1:7" s="10" customFormat="1">
      <c r="A38"/>
      <c r="B38" s="9">
        <v>2</v>
      </c>
      <c r="C38" s="10">
        <v>4.2</v>
      </c>
      <c r="D38" s="10">
        <v>200.59</v>
      </c>
      <c r="E38" s="10">
        <v>201</v>
      </c>
      <c r="F38" s="1">
        <f>-(G9+(D38+E38)*4.185)*C38/0.2</f>
        <v>-37366.213314705885</v>
      </c>
    </row>
    <row r="39" spans="1:7" s="10" customFormat="1">
      <c r="A39"/>
      <c r="B39" s="9">
        <v>3</v>
      </c>
      <c r="C39" s="10">
        <v>6.2</v>
      </c>
      <c r="D39" s="10">
        <v>202.46</v>
      </c>
      <c r="E39" s="10">
        <v>202.65</v>
      </c>
      <c r="F39" s="1">
        <f t="shared" ref="F39:F46" si="2">-(G10+(D39+E39)*4.185)*C39/0.2</f>
        <v>-58500.969286170206</v>
      </c>
    </row>
    <row r="40" spans="1:7" s="10" customFormat="1">
      <c r="A40"/>
      <c r="B40" s="9">
        <v>4</v>
      </c>
      <c r="F40" s="1" t="e">
        <f>-(G11+(D40+E40)*4.185)*C40/0.2</f>
        <v>#DIV/0!</v>
      </c>
    </row>
    <row r="41" spans="1:7" s="10" customFormat="1">
      <c r="A41"/>
      <c r="B41" s="9">
        <v>5</v>
      </c>
      <c r="C41" s="10">
        <v>6</v>
      </c>
      <c r="D41" s="10">
        <v>200.15</v>
      </c>
      <c r="E41" s="10">
        <v>200.2</v>
      </c>
      <c r="F41" s="1">
        <f>-(G12+(D41+E41)*4.185)*C41/0.2</f>
        <v>-56019.854482758616</v>
      </c>
    </row>
    <row r="42" spans="1:7" s="10" customFormat="1">
      <c r="A42"/>
      <c r="B42" s="9">
        <v>6</v>
      </c>
      <c r="F42" s="1" t="e">
        <f t="shared" si="2"/>
        <v>#DIV/0!</v>
      </c>
    </row>
    <row r="43" spans="1:7" s="10" customFormat="1">
      <c r="A43"/>
      <c r="B43" s="9">
        <v>7</v>
      </c>
      <c r="F43" s="1" t="e">
        <f t="shared" si="2"/>
        <v>#DIV/0!</v>
      </c>
    </row>
    <row r="44" spans="1:7" s="10" customFormat="1">
      <c r="A44"/>
      <c r="B44" s="9">
        <v>8</v>
      </c>
      <c r="C44" s="10">
        <v>6.0890000000000004</v>
      </c>
      <c r="D44" s="10">
        <v>200.64</v>
      </c>
      <c r="E44" s="10">
        <v>203.11</v>
      </c>
      <c r="F44" s="1">
        <f t="shared" si="2"/>
        <v>-53386.3159675606</v>
      </c>
    </row>
    <row r="45" spans="1:7" s="10" customFormat="1">
      <c r="A45"/>
      <c r="B45" s="9">
        <v>9</v>
      </c>
      <c r="C45" s="10">
        <v>6.0789999999999997</v>
      </c>
      <c r="D45" s="10">
        <v>207.87</v>
      </c>
      <c r="E45" s="10">
        <v>202.57</v>
      </c>
      <c r="F45" s="1">
        <f t="shared" si="2"/>
        <v>-63255.392739742609</v>
      </c>
    </row>
    <row r="46" spans="1:7" s="10" customFormat="1">
      <c r="A46"/>
      <c r="B46" s="9">
        <v>10</v>
      </c>
      <c r="C46" s="10">
        <v>6.3</v>
      </c>
      <c r="D46" s="10">
        <v>199.99</v>
      </c>
      <c r="E46" s="10">
        <v>211.4</v>
      </c>
      <c r="F46" s="1">
        <f t="shared" si="2"/>
        <v>-60748.398772297282</v>
      </c>
    </row>
    <row r="49" spans="1:6" s="10" customFormat="1">
      <c r="A49"/>
      <c r="B49" s="9" t="s">
        <v>0</v>
      </c>
      <c r="C49" s="9" t="s">
        <v>8</v>
      </c>
      <c r="D49" s="9" t="s">
        <v>2</v>
      </c>
      <c r="E49" s="9" t="s">
        <v>3</v>
      </c>
      <c r="F49" s="9" t="s">
        <v>5</v>
      </c>
    </row>
    <row r="50" spans="1:6" s="10" customFormat="1">
      <c r="A50"/>
      <c r="B50" s="10" t="s">
        <v>30</v>
      </c>
      <c r="C50" s="10" t="s">
        <v>9</v>
      </c>
      <c r="D50" s="10" t="s">
        <v>25</v>
      </c>
      <c r="E50" s="10" t="s">
        <v>25</v>
      </c>
      <c r="F50" s="10" t="s">
        <v>4</v>
      </c>
    </row>
    <row r="52" spans="1:6" s="10" customFormat="1">
      <c r="A52"/>
      <c r="B52" s="9">
        <v>1</v>
      </c>
      <c r="C52" s="1" t="e">
        <f t="shared" ref="C52:C60" si="3">G8</f>
        <v>#DIV/0!</v>
      </c>
      <c r="D52" s="1" t="e">
        <f t="shared" ref="D52:D61" si="4">E23</f>
        <v>#DIV/0!</v>
      </c>
      <c r="E52" s="1" t="e">
        <f t="shared" ref="E52:E61" si="5">F37</f>
        <v>#DIV/0!</v>
      </c>
      <c r="F52" s="1" t="e">
        <f>-80.3-167.2+(-D52+E52)*0.001</f>
        <v>#DIV/0!</v>
      </c>
    </row>
    <row r="53" spans="1:6" s="10" customFormat="1">
      <c r="A53"/>
      <c r="B53" s="9">
        <v>2</v>
      </c>
      <c r="C53" s="1">
        <f t="shared" si="3"/>
        <v>98.689341176470521</v>
      </c>
      <c r="D53" s="1">
        <f t="shared" si="4"/>
        <v>26717.802298214123</v>
      </c>
      <c r="E53" s="1">
        <f t="shared" si="5"/>
        <v>-37366.213314705885</v>
      </c>
      <c r="F53" s="1">
        <f>-80.3-167.2+(-D53+E53)*0.001</f>
        <v>-311.58401561291998</v>
      </c>
    </row>
    <row r="54" spans="1:6" s="10" customFormat="1">
      <c r="A54"/>
      <c r="B54" s="9">
        <v>3</v>
      </c>
      <c r="C54" s="1">
        <f t="shared" si="3"/>
        <v>191.74269148936185</v>
      </c>
      <c r="D54" s="1">
        <f t="shared" si="4"/>
        <v>18824.826362060987</v>
      </c>
      <c r="E54" s="1">
        <f t="shared" si="5"/>
        <v>-58500.969286170206</v>
      </c>
      <c r="F54" s="1">
        <f t="shared" ref="F54:F61" si="6">-80.3-167.2+(-D54+E54)*0.001</f>
        <v>-324.82579564823118</v>
      </c>
    </row>
    <row r="55" spans="1:6" s="10" customFormat="1">
      <c r="A55"/>
      <c r="B55" s="9">
        <v>4</v>
      </c>
      <c r="C55" s="1" t="e">
        <f t="shared" si="3"/>
        <v>#DIV/0!</v>
      </c>
      <c r="D55" s="1" t="e">
        <f t="shared" si="4"/>
        <v>#DIV/0!</v>
      </c>
      <c r="E55" s="1" t="e">
        <f t="shared" si="5"/>
        <v>#DIV/0!</v>
      </c>
      <c r="F55" s="1" t="e">
        <f t="shared" si="6"/>
        <v>#DIV/0!</v>
      </c>
    </row>
    <row r="56" spans="1:6" s="10" customFormat="1">
      <c r="A56"/>
      <c r="B56" s="9">
        <v>5</v>
      </c>
      <c r="C56" s="1">
        <f t="shared" si="3"/>
        <v>191.86373275862093</v>
      </c>
      <c r="D56" s="1">
        <f t="shared" si="4"/>
        <v>17978.36647136839</v>
      </c>
      <c r="E56" s="1">
        <f t="shared" si="5"/>
        <v>-56019.854482758616</v>
      </c>
      <c r="F56" s="1">
        <f t="shared" si="6"/>
        <v>-321.49822095412702</v>
      </c>
    </row>
    <row r="57" spans="1:6" s="10" customFormat="1">
      <c r="A57"/>
      <c r="B57" s="9">
        <v>6</v>
      </c>
      <c r="C57" s="1" t="e">
        <f t="shared" si="3"/>
        <v>#DIV/0!</v>
      </c>
      <c r="D57" s="1" t="e">
        <f t="shared" si="4"/>
        <v>#DIV/0!</v>
      </c>
      <c r="E57" s="1" t="e">
        <f t="shared" si="5"/>
        <v>#DIV/0!</v>
      </c>
      <c r="F57" s="1" t="e">
        <f t="shared" si="6"/>
        <v>#DIV/0!</v>
      </c>
    </row>
    <row r="58" spans="1:6" s="10" customFormat="1">
      <c r="A58"/>
      <c r="B58" s="9">
        <v>7</v>
      </c>
      <c r="C58" s="1" t="e">
        <f t="shared" si="3"/>
        <v>#DIV/0!</v>
      </c>
      <c r="D58" s="1" t="e">
        <f t="shared" si="4"/>
        <v>#DIV/0!</v>
      </c>
      <c r="E58" s="1" t="e">
        <f t="shared" si="5"/>
        <v>#DIV/0!</v>
      </c>
      <c r="F58" s="1" t="e">
        <f t="shared" si="6"/>
        <v>#DIV/0!</v>
      </c>
    </row>
    <row r="59" spans="1:6" s="10" customFormat="1">
      <c r="A59"/>
      <c r="B59" s="9">
        <v>8</v>
      </c>
      <c r="C59" s="1">
        <f t="shared" si="3"/>
        <v>63.839374242424242</v>
      </c>
      <c r="D59" s="1">
        <f t="shared" si="4"/>
        <v>22283.187752327824</v>
      </c>
      <c r="E59" s="1">
        <f t="shared" si="5"/>
        <v>-53386.3159675606</v>
      </c>
      <c r="F59" s="1">
        <f t="shared" si="6"/>
        <v>-323.16950371988844</v>
      </c>
    </row>
    <row r="60" spans="1:6" s="10" customFormat="1">
      <c r="A60"/>
      <c r="B60" s="9">
        <v>9</v>
      </c>
      <c r="C60" s="1">
        <f t="shared" si="3"/>
        <v>363.4203861405698</v>
      </c>
      <c r="D60" s="1">
        <f t="shared" si="4"/>
        <v>30115.38644452751</v>
      </c>
      <c r="E60" s="1">
        <f t="shared" si="5"/>
        <v>-63255.392739742609</v>
      </c>
      <c r="F60" s="1">
        <f t="shared" si="6"/>
        <v>-340.87077918427013</v>
      </c>
    </row>
    <row r="61" spans="1:6" s="10" customFormat="1">
      <c r="A61"/>
      <c r="B61" s="9">
        <v>10</v>
      </c>
      <c r="C61" s="1">
        <f>G17</f>
        <v>206.85344594594585</v>
      </c>
      <c r="D61" s="1">
        <f t="shared" si="4"/>
        <v>18988.100999843027</v>
      </c>
      <c r="E61" s="1">
        <f t="shared" si="5"/>
        <v>-60748.398772297282</v>
      </c>
      <c r="F61" s="1">
        <f t="shared" si="6"/>
        <v>-327.23649977214029</v>
      </c>
    </row>
    <row r="62" spans="1:6" s="10" customFormat="1">
      <c r="A62"/>
      <c r="B62" s="9"/>
      <c r="C62" s="1"/>
      <c r="D62" s="2"/>
      <c r="E62" s="1"/>
      <c r="F62" s="1"/>
    </row>
    <row r="63" spans="1:6" s="10" customFormat="1">
      <c r="A63"/>
      <c r="B63" s="9"/>
      <c r="C63" s="1"/>
      <c r="D63" s="2"/>
      <c r="E63" s="1"/>
      <c r="F63" s="1"/>
    </row>
    <row r="64" spans="1:6" s="10" customFormat="1">
      <c r="A64"/>
      <c r="B64" s="9"/>
      <c r="C64" s="1"/>
      <c r="D64" s="2"/>
      <c r="E64" s="1"/>
      <c r="F64" s="1"/>
    </row>
    <row r="65" spans="1:6" s="10" customFormat="1">
      <c r="A65"/>
      <c r="B65" s="9"/>
      <c r="C65" s="1"/>
      <c r="D65" s="1"/>
      <c r="E65" s="1"/>
      <c r="F65" s="1"/>
    </row>
    <row r="66" spans="1:6" s="10" customFormat="1">
      <c r="A66" t="s">
        <v>1</v>
      </c>
      <c r="B66" s="9"/>
      <c r="C66" s="1">
        <f>AVERAGE(C53:C54,C56,C59:C61)</f>
        <v>186.06816195889886</v>
      </c>
      <c r="D66" s="1">
        <f t="shared" ref="D66:F66" si="7">AVERAGE(D53:D54,D56,D59:D61)</f>
        <v>22484.611721390309</v>
      </c>
      <c r="E66" s="1">
        <f t="shared" si="7"/>
        <v>-54879.52409387254</v>
      </c>
      <c r="F66" s="1">
        <f t="shared" si="7"/>
        <v>-324.86413581526284</v>
      </c>
    </row>
    <row r="67" spans="1:6" s="10" customFormat="1">
      <c r="A67" t="s">
        <v>31</v>
      </c>
      <c r="B67" s="9"/>
      <c r="C67" s="1">
        <f>STDEV(C53:C54,C56,C59:C61)</f>
        <v>104.42850496570495</v>
      </c>
      <c r="D67" s="1">
        <f t="shared" ref="D67:F67" si="8">STDEV(D53:D54,D56,D59:D61)</f>
        <v>4941.9643727144448</v>
      </c>
      <c r="E67" s="1">
        <f t="shared" si="8"/>
        <v>9251.592394790383</v>
      </c>
      <c r="F67" s="1">
        <f t="shared" si="8"/>
        <v>9.5121497678983928</v>
      </c>
    </row>
    <row r="68" spans="1:6" s="10" customFormat="1">
      <c r="A68" t="s">
        <v>32</v>
      </c>
      <c r="B68" s="9"/>
      <c r="C68" s="10">
        <f>C67/6^0.5</f>
        <v>42.632758627946075</v>
      </c>
      <c r="D68" s="10">
        <f t="shared" ref="D68:F68" si="9">D67/6^0.5</f>
        <v>2017.5485066939893</v>
      </c>
      <c r="E68" s="10">
        <f t="shared" si="9"/>
        <v>3776.9467792416508</v>
      </c>
      <c r="F68" s="10">
        <f t="shared" si="9"/>
        <v>3.8833188813807507</v>
      </c>
    </row>
    <row r="69" spans="1:6" s="10" customFormat="1">
      <c r="A69" s="10" t="s">
        <v>26</v>
      </c>
      <c r="B69" s="9"/>
      <c r="E69" s="1"/>
      <c r="F69" s="1">
        <f>(324.9-314.4)/F68</f>
        <v>2.7038727234953792</v>
      </c>
    </row>
    <row r="70" spans="1:6" s="10" customFormat="1">
      <c r="A70"/>
      <c r="B70" s="9"/>
      <c r="C70" s="9"/>
      <c r="D70" s="9"/>
      <c r="E70" s="9"/>
      <c r="F70" s="9"/>
    </row>
    <row r="71" spans="1:6" s="10" customFormat="1">
      <c r="A71"/>
    </row>
    <row r="72" spans="1:6" s="10" customFormat="1">
      <c r="A72"/>
      <c r="B72" s="9"/>
      <c r="F72" s="1"/>
    </row>
    <row r="73" spans="1:6" s="10" customFormat="1">
      <c r="A73"/>
      <c r="B73" s="9"/>
      <c r="C73" s="1"/>
      <c r="D73" s="1"/>
      <c r="E73" s="1"/>
      <c r="F73" s="1"/>
    </row>
    <row r="74" spans="1:6" s="10" customFormat="1">
      <c r="A74"/>
      <c r="B74" s="9"/>
      <c r="C74" s="1"/>
      <c r="D74" s="1"/>
      <c r="E74" s="1"/>
      <c r="F74" s="1"/>
    </row>
    <row r="75" spans="1:6" s="10" customFormat="1">
      <c r="A75"/>
      <c r="B75" s="9"/>
      <c r="C75" s="1"/>
      <c r="D75" s="1"/>
      <c r="E75" s="1"/>
      <c r="F75" s="1"/>
    </row>
    <row r="76" spans="1:6" s="10" customFormat="1">
      <c r="A76"/>
      <c r="B76" s="9"/>
      <c r="C76" s="1"/>
      <c r="D76" s="1"/>
      <c r="E76" s="1"/>
      <c r="F76" s="1"/>
    </row>
    <row r="77" spans="1:6" s="10" customFormat="1">
      <c r="A77"/>
      <c r="B77" s="9"/>
      <c r="C77" s="1"/>
      <c r="D77" s="1"/>
      <c r="E77" s="1"/>
      <c r="F77" s="1"/>
    </row>
    <row r="78" spans="1:6" s="10" customFormat="1">
      <c r="A78"/>
      <c r="B78" s="9"/>
      <c r="C78" s="1"/>
      <c r="D78" s="1"/>
      <c r="E78" s="1"/>
      <c r="F78" s="1"/>
    </row>
    <row r="79" spans="1:6" s="10" customFormat="1">
      <c r="A79"/>
      <c r="B79" s="9"/>
      <c r="C79" s="1"/>
      <c r="D79" s="1"/>
      <c r="E79" s="1"/>
      <c r="F79" s="1"/>
    </row>
    <row r="80" spans="1:6" s="10" customFormat="1">
      <c r="A80"/>
      <c r="B80" s="9"/>
      <c r="C80" s="1"/>
      <c r="D80" s="1"/>
      <c r="E80" s="1"/>
      <c r="F80" s="1"/>
    </row>
    <row r="81" spans="1:6" s="10" customFormat="1">
      <c r="A81"/>
      <c r="B81" s="9"/>
      <c r="C81" s="1"/>
      <c r="D81" s="1"/>
      <c r="E81" s="1"/>
      <c r="F81" s="1"/>
    </row>
    <row r="82" spans="1:6" s="10" customFormat="1">
      <c r="A82"/>
      <c r="F82" s="1"/>
    </row>
    <row r="83" spans="1:6" s="10" customFormat="1">
      <c r="A83"/>
      <c r="C83" s="1"/>
      <c r="D83" s="1"/>
      <c r="E83" s="1"/>
      <c r="F83" s="1"/>
    </row>
    <row r="84" spans="1:6" s="10" customFormat="1">
      <c r="A84"/>
      <c r="C84" s="1"/>
      <c r="D84" s="1"/>
      <c r="E84" s="1"/>
      <c r="F84" s="1"/>
    </row>
    <row r="85" spans="1:6" s="10" customFormat="1">
      <c r="A85"/>
      <c r="C85" s="1"/>
      <c r="D85" s="1"/>
      <c r="E85" s="1"/>
      <c r="F85" s="1"/>
    </row>
  </sheetData>
  <mergeCells count="6">
    <mergeCell ref="B35:F35"/>
    <mergeCell ref="B1:G1"/>
    <mergeCell ref="B2:G2"/>
    <mergeCell ref="B3:G3"/>
    <mergeCell ref="B5:G5"/>
    <mergeCell ref="B21:F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8E8CF-BF98-144F-ADB7-A93F82FC48E1}">
  <dimension ref="A1:H85"/>
  <sheetViews>
    <sheetView tabSelected="1" topLeftCell="A47" zoomScale="156" zoomScaleNormal="156" workbookViewId="0">
      <selection activeCell="E68" sqref="E68"/>
    </sheetView>
  </sheetViews>
  <sheetFormatPr baseColWidth="10" defaultRowHeight="15"/>
  <cols>
    <col min="2" max="2" width="9.42578125" style="10" bestFit="1" customWidth="1"/>
    <col min="3" max="3" width="17" style="10" bestFit="1" customWidth="1"/>
    <col min="4" max="4" width="20" style="10" bestFit="1" customWidth="1"/>
    <col min="5" max="5" width="22.42578125" style="10" bestFit="1" customWidth="1"/>
    <col min="6" max="6" width="21" style="10" customWidth="1"/>
    <col min="7" max="7" width="26.7109375" style="10" customWidth="1"/>
    <col min="8" max="8" width="34.85546875" style="10" customWidth="1"/>
  </cols>
  <sheetData>
    <row r="1" spans="1:7" ht="21">
      <c r="B1" s="14" t="s">
        <v>7</v>
      </c>
      <c r="C1" s="14"/>
      <c r="D1" s="14"/>
      <c r="E1" s="14"/>
      <c r="F1" s="14"/>
      <c r="G1" s="14"/>
    </row>
    <row r="2" spans="1:7" ht="21">
      <c r="B2" s="14" t="s">
        <v>6</v>
      </c>
      <c r="C2" s="14"/>
      <c r="D2" s="14"/>
      <c r="E2" s="14"/>
      <c r="F2" s="14"/>
      <c r="G2" s="14"/>
    </row>
    <row r="3" spans="1:7">
      <c r="B3" s="13" t="s">
        <v>20</v>
      </c>
      <c r="C3" s="13"/>
      <c r="D3" s="13"/>
      <c r="E3" s="13"/>
      <c r="F3" s="13"/>
      <c r="G3" s="13"/>
    </row>
    <row r="4" spans="1:7" s="10" customFormat="1">
      <c r="A4"/>
      <c r="C4" s="1"/>
      <c r="D4" s="1"/>
      <c r="E4" s="1"/>
      <c r="F4" s="1"/>
    </row>
    <row r="5" spans="1:7" s="10" customFormat="1">
      <c r="A5"/>
      <c r="B5" s="13" t="s">
        <v>13</v>
      </c>
      <c r="C5" s="15"/>
      <c r="D5" s="15"/>
      <c r="E5" s="15"/>
      <c r="F5" s="15"/>
      <c r="G5" s="15"/>
    </row>
    <row r="7" spans="1:7" s="10" customFormat="1">
      <c r="A7"/>
      <c r="B7" s="10" t="s">
        <v>17</v>
      </c>
      <c r="C7" s="10" t="s">
        <v>11</v>
      </c>
      <c r="D7" s="10" t="s">
        <v>12</v>
      </c>
      <c r="E7" s="10" t="s">
        <v>10</v>
      </c>
      <c r="F7" s="10" t="s">
        <v>15</v>
      </c>
      <c r="G7" s="6" t="s">
        <v>22</v>
      </c>
    </row>
    <row r="8" spans="1:7" s="10" customFormat="1">
      <c r="A8"/>
      <c r="B8" s="9">
        <v>1</v>
      </c>
      <c r="C8" s="3"/>
      <c r="D8" s="3"/>
      <c r="E8" s="4"/>
      <c r="F8" s="3"/>
      <c r="G8" s="1" t="e">
        <f t="shared" ref="G8:G16" si="0">C8*D8/E8-F8*4.185</f>
        <v>#DIV/0!</v>
      </c>
    </row>
    <row r="9" spans="1:7" s="10" customFormat="1">
      <c r="A9"/>
      <c r="B9" s="9">
        <v>2</v>
      </c>
      <c r="C9" s="3">
        <v>7.5</v>
      </c>
      <c r="D9" s="3">
        <v>1.8</v>
      </c>
      <c r="E9" s="4">
        <v>2.2499999999999998E-3</v>
      </c>
      <c r="F9" s="3">
        <v>200.84</v>
      </c>
      <c r="G9" s="1">
        <v>192</v>
      </c>
    </row>
    <row r="10" spans="1:7" s="10" customFormat="1">
      <c r="A10"/>
      <c r="B10" s="9">
        <v>3</v>
      </c>
      <c r="C10" s="3">
        <v>5.32</v>
      </c>
      <c r="D10" s="3">
        <v>2.15</v>
      </c>
      <c r="E10" s="4">
        <v>7.8399999999999997E-3</v>
      </c>
      <c r="F10" s="3">
        <v>201.32</v>
      </c>
      <c r="G10" s="12">
        <v>200</v>
      </c>
    </row>
    <row r="11" spans="1:7" s="10" customFormat="1">
      <c r="A11"/>
      <c r="B11" s="9">
        <v>4</v>
      </c>
      <c r="C11" s="3">
        <v>5.34</v>
      </c>
      <c r="D11" s="3">
        <v>2.54</v>
      </c>
      <c r="E11" s="4">
        <v>1.1488999999999999E-2</v>
      </c>
      <c r="F11" s="3">
        <v>206.5</v>
      </c>
      <c r="G11" s="1">
        <f t="shared" si="0"/>
        <v>316.37022173383252</v>
      </c>
    </row>
    <row r="12" spans="1:7" s="10" customFormat="1">
      <c r="A12"/>
      <c r="B12" s="9">
        <v>5</v>
      </c>
      <c r="C12" s="3">
        <v>4.7779999999999996</v>
      </c>
      <c r="D12" s="3">
        <v>2.323</v>
      </c>
      <c r="E12" s="4">
        <v>1.0999999999999999E-2</v>
      </c>
      <c r="F12" s="3">
        <v>200</v>
      </c>
      <c r="G12" s="1">
        <f t="shared" si="0"/>
        <v>172.02672727272727</v>
      </c>
    </row>
    <row r="13" spans="1:7" s="10" customFormat="1">
      <c r="A13"/>
      <c r="B13" s="9">
        <v>6</v>
      </c>
      <c r="C13" s="3"/>
      <c r="D13" s="3"/>
      <c r="E13" s="4"/>
      <c r="F13" s="3"/>
      <c r="G13" s="1" t="e">
        <f t="shared" si="0"/>
        <v>#DIV/0!</v>
      </c>
    </row>
    <row r="14" spans="1:7" s="10" customFormat="1">
      <c r="A14"/>
      <c r="B14" s="9">
        <v>7</v>
      </c>
      <c r="C14" s="3"/>
      <c r="D14" s="3"/>
      <c r="E14" s="4"/>
      <c r="F14" s="3"/>
      <c r="G14" s="1" t="e">
        <f t="shared" si="0"/>
        <v>#DIV/0!</v>
      </c>
    </row>
    <row r="15" spans="1:7" s="10" customFormat="1">
      <c r="A15"/>
      <c r="B15" s="9">
        <v>8</v>
      </c>
      <c r="C15" s="3">
        <v>4.8</v>
      </c>
      <c r="D15" s="3">
        <v>2.4</v>
      </c>
      <c r="E15" s="4">
        <v>7.26E-3</v>
      </c>
      <c r="F15" s="3">
        <v>205.7</v>
      </c>
      <c r="G15" s="12">
        <v>174</v>
      </c>
    </row>
    <row r="16" spans="1:7" s="10" customFormat="1">
      <c r="A16"/>
      <c r="B16" s="9">
        <v>9</v>
      </c>
      <c r="C16" s="3">
        <v>3.93</v>
      </c>
      <c r="D16" s="3">
        <v>2.4</v>
      </c>
      <c r="E16" s="4">
        <v>7.6E-3</v>
      </c>
      <c r="F16" s="3">
        <v>242</v>
      </c>
      <c r="G16" s="1">
        <f t="shared" si="0"/>
        <v>228.28263157894764</v>
      </c>
    </row>
    <row r="17" spans="1:7" s="10" customFormat="1">
      <c r="A17"/>
      <c r="B17" s="9">
        <v>10</v>
      </c>
      <c r="C17" s="3">
        <v>4.71</v>
      </c>
      <c r="D17" s="3">
        <v>2.1</v>
      </c>
      <c r="E17" s="4">
        <v>5.6499999999999996E-3</v>
      </c>
      <c r="F17" s="3">
        <v>201</v>
      </c>
      <c r="G17" s="12">
        <v>176</v>
      </c>
    </row>
    <row r="18" spans="1:7" s="10" customFormat="1">
      <c r="A18"/>
      <c r="B18" s="9"/>
      <c r="C18" s="3"/>
      <c r="D18" s="3"/>
      <c r="E18" s="4"/>
      <c r="F18" s="3"/>
      <c r="G18" s="1"/>
    </row>
    <row r="19" spans="1:7" s="10" customFormat="1">
      <c r="A19"/>
      <c r="B19" s="9"/>
      <c r="C19" s="3"/>
      <c r="D19" s="3"/>
      <c r="E19" s="4"/>
      <c r="F19" s="3"/>
      <c r="G19" s="1"/>
    </row>
    <row r="21" spans="1:7" s="10" customFormat="1">
      <c r="A21"/>
      <c r="B21" s="13" t="s">
        <v>23</v>
      </c>
      <c r="C21" s="13"/>
      <c r="D21" s="13"/>
      <c r="E21" s="13"/>
      <c r="F21" s="13"/>
    </row>
    <row r="22" spans="1:7" s="10" customFormat="1">
      <c r="A22"/>
      <c r="C22" s="10" t="s">
        <v>14</v>
      </c>
      <c r="D22" s="10" t="s">
        <v>16</v>
      </c>
      <c r="E22" s="9" t="s">
        <v>2</v>
      </c>
      <c r="F22" s="7" t="s">
        <v>21</v>
      </c>
    </row>
    <row r="23" spans="1:7" s="10" customFormat="1">
      <c r="A23"/>
      <c r="B23" s="9">
        <v>1</v>
      </c>
      <c r="E23" s="5" t="e">
        <f>-(G8+(F8+D23)*4.185)*C23/(D23/53.5)</f>
        <v>#DIV/0!</v>
      </c>
      <c r="F23" s="3"/>
    </row>
    <row r="24" spans="1:7" s="10" customFormat="1">
      <c r="A24"/>
      <c r="B24" s="9">
        <v>2</v>
      </c>
      <c r="C24" s="10">
        <v>-6.2</v>
      </c>
      <c r="D24" s="10">
        <v>19.41</v>
      </c>
      <c r="E24" s="5">
        <f>-(G9+(F9+D24)*4.185)*C24/(D24/53.5)</f>
        <v>19032.953690108188</v>
      </c>
      <c r="F24" s="3"/>
    </row>
    <row r="25" spans="1:7" s="10" customFormat="1">
      <c r="A25"/>
      <c r="B25" s="9">
        <v>3</v>
      </c>
      <c r="C25" s="10">
        <v>-11.2</v>
      </c>
      <c r="D25" s="10">
        <v>19.46</v>
      </c>
      <c r="E25" s="5">
        <f>-(G10+(F10+D25)*4.185)*C25/(D25/53.5)</f>
        <v>34608.397151079123</v>
      </c>
      <c r="F25" s="3"/>
    </row>
    <row r="26" spans="1:7" s="10" customFormat="1">
      <c r="A26"/>
      <c r="B26" s="9">
        <v>4</v>
      </c>
      <c r="C26" s="10">
        <v>-8.2799999999999994</v>
      </c>
      <c r="D26" s="10">
        <v>18.62</v>
      </c>
      <c r="E26" s="5">
        <f t="shared" ref="E26:E31" si="1">-(G11+(F11+D26)*4.185)*C26/(D26/53.5)</f>
        <v>29940.343065502311</v>
      </c>
      <c r="F26" s="3"/>
    </row>
    <row r="27" spans="1:7" s="10" customFormat="1">
      <c r="A27"/>
      <c r="B27" s="9">
        <v>5</v>
      </c>
      <c r="C27" s="10">
        <v>-6.13</v>
      </c>
      <c r="D27" s="10">
        <v>19.600000000000001</v>
      </c>
      <c r="E27" s="5">
        <f t="shared" si="1"/>
        <v>18255.928427179959</v>
      </c>
      <c r="F27" s="3"/>
    </row>
    <row r="28" spans="1:7" s="10" customFormat="1">
      <c r="A28"/>
      <c r="B28" s="9">
        <v>6</v>
      </c>
      <c r="E28" s="5" t="e">
        <f t="shared" si="1"/>
        <v>#DIV/0!</v>
      </c>
      <c r="F28" s="3"/>
    </row>
    <row r="29" spans="1:7" s="10" customFormat="1">
      <c r="A29"/>
      <c r="B29" s="9">
        <v>7</v>
      </c>
      <c r="E29" s="5" t="e">
        <f t="shared" si="1"/>
        <v>#DIV/0!</v>
      </c>
      <c r="F29" s="3"/>
    </row>
    <row r="30" spans="1:7" s="10" customFormat="1">
      <c r="A30"/>
      <c r="B30" s="9">
        <v>8</v>
      </c>
      <c r="C30" s="10">
        <v>-6.3</v>
      </c>
      <c r="D30" s="10">
        <v>20.46</v>
      </c>
      <c r="E30" s="5">
        <f t="shared" si="1"/>
        <v>18458.340624633427</v>
      </c>
      <c r="F30" s="3"/>
    </row>
    <row r="31" spans="1:7" s="10" customFormat="1">
      <c r="A31"/>
      <c r="B31" s="9">
        <v>9</v>
      </c>
      <c r="C31" s="10">
        <v>-6.53</v>
      </c>
      <c r="D31" s="10">
        <v>19.350000000000001</v>
      </c>
      <c r="E31" s="5">
        <f t="shared" si="1"/>
        <v>23868.66267010404</v>
      </c>
      <c r="F31" s="3"/>
    </row>
    <row r="32" spans="1:7" s="10" customFormat="1">
      <c r="A32"/>
      <c r="B32" s="9">
        <v>10</v>
      </c>
      <c r="C32" s="10">
        <v>-9.8000000000000007</v>
      </c>
      <c r="D32" s="10">
        <v>19.98</v>
      </c>
      <c r="E32" s="5">
        <f>-(G17+(F17+D32)*4.185)*C32/(D32/53.5)</f>
        <v>28886.392471971973</v>
      </c>
      <c r="F32" s="3"/>
    </row>
    <row r="35" spans="1:7" s="10" customFormat="1">
      <c r="A35"/>
      <c r="B35" s="13" t="s">
        <v>24</v>
      </c>
      <c r="C35" s="13"/>
      <c r="D35" s="13"/>
      <c r="E35" s="13"/>
      <c r="F35" s="13"/>
      <c r="G35" s="8" t="s">
        <v>18</v>
      </c>
    </row>
    <row r="36" spans="1:7" s="10" customFormat="1">
      <c r="A36"/>
      <c r="C36" s="10" t="s">
        <v>14</v>
      </c>
      <c r="D36" s="10" t="s">
        <v>27</v>
      </c>
      <c r="E36" s="10" t="s">
        <v>28</v>
      </c>
      <c r="F36" s="9" t="s">
        <v>3</v>
      </c>
      <c r="G36" s="11" t="s">
        <v>29</v>
      </c>
    </row>
    <row r="37" spans="1:7" s="10" customFormat="1">
      <c r="A37"/>
      <c r="B37" s="9">
        <v>1</v>
      </c>
      <c r="F37" s="1" t="e">
        <f t="shared" ref="F37:F46" si="2">-(G8+(D37+E37)*4.185)*C37/0.2</f>
        <v>#DIV/0!</v>
      </c>
    </row>
    <row r="38" spans="1:7" s="10" customFormat="1">
      <c r="A38"/>
      <c r="B38" s="9">
        <v>2</v>
      </c>
      <c r="C38" s="10">
        <v>5.55</v>
      </c>
      <c r="D38" s="10">
        <v>205.8</v>
      </c>
      <c r="E38" s="10">
        <v>202.4</v>
      </c>
      <c r="F38" s="1">
        <f t="shared" si="2"/>
        <v>-52733.796750000001</v>
      </c>
    </row>
    <row r="39" spans="1:7" s="10" customFormat="1">
      <c r="A39"/>
      <c r="B39" s="9">
        <v>3</v>
      </c>
      <c r="C39" s="10">
        <v>5.7</v>
      </c>
      <c r="D39" s="10">
        <v>202.14</v>
      </c>
      <c r="E39" s="10">
        <v>201.6</v>
      </c>
      <c r="F39" s="1">
        <f t="shared" si="2"/>
        <v>-53855.079149999998</v>
      </c>
    </row>
    <row r="40" spans="1:7" s="10" customFormat="1">
      <c r="A40"/>
      <c r="B40" s="9">
        <v>4</v>
      </c>
      <c r="C40" s="10">
        <v>3.69</v>
      </c>
      <c r="D40" s="10">
        <v>200.6</v>
      </c>
      <c r="E40" s="10">
        <v>200.21</v>
      </c>
      <c r="F40" s="1">
        <f t="shared" si="2"/>
        <v>-36784.873323489206</v>
      </c>
    </row>
    <row r="41" spans="1:7" s="10" customFormat="1">
      <c r="A41"/>
      <c r="B41" s="9">
        <v>5</v>
      </c>
      <c r="C41" s="10">
        <v>6.01</v>
      </c>
      <c r="D41" s="10">
        <v>202.7</v>
      </c>
      <c r="E41" s="10">
        <v>201.89</v>
      </c>
      <c r="F41" s="1">
        <f t="shared" si="2"/>
        <v>-56050.338112045443</v>
      </c>
    </row>
    <row r="42" spans="1:7" s="10" customFormat="1">
      <c r="A42"/>
      <c r="B42" s="9">
        <v>6</v>
      </c>
      <c r="F42" s="1" t="e">
        <f t="shared" si="2"/>
        <v>#DIV/0!</v>
      </c>
    </row>
    <row r="43" spans="1:7" s="10" customFormat="1">
      <c r="A43"/>
      <c r="B43" s="9">
        <v>7</v>
      </c>
      <c r="F43" s="1" t="e">
        <f t="shared" si="2"/>
        <v>#DIV/0!</v>
      </c>
    </row>
    <row r="44" spans="1:7" s="10" customFormat="1">
      <c r="A44"/>
      <c r="B44" s="9">
        <v>8</v>
      </c>
      <c r="C44" s="10">
        <v>6.3</v>
      </c>
      <c r="D44" s="10">
        <v>220.5</v>
      </c>
      <c r="E44" s="10">
        <v>204.5</v>
      </c>
      <c r="F44" s="1">
        <f t="shared" si="2"/>
        <v>-61507.687499999993</v>
      </c>
    </row>
    <row r="45" spans="1:7" s="10" customFormat="1">
      <c r="A45"/>
      <c r="B45" s="9">
        <v>9</v>
      </c>
      <c r="C45" s="10">
        <v>5.95</v>
      </c>
      <c r="D45" s="10">
        <v>200</v>
      </c>
      <c r="E45" s="10">
        <v>202.25</v>
      </c>
      <c r="F45" s="1">
        <f t="shared" si="2"/>
        <v>-56873.041726973686</v>
      </c>
    </row>
    <row r="46" spans="1:7" s="10" customFormat="1">
      <c r="A46"/>
      <c r="B46" s="9">
        <v>10</v>
      </c>
      <c r="C46" s="10">
        <v>6.3390000000000004</v>
      </c>
      <c r="D46" s="10">
        <v>201.4</v>
      </c>
      <c r="E46" s="10">
        <v>212.92</v>
      </c>
      <c r="F46" s="1">
        <f t="shared" si="2"/>
        <v>-60535.205993999996</v>
      </c>
    </row>
    <row r="49" spans="1:6" s="10" customFormat="1">
      <c r="A49"/>
      <c r="B49" s="9" t="s">
        <v>0</v>
      </c>
      <c r="C49" s="9" t="s">
        <v>8</v>
      </c>
      <c r="D49" s="9" t="s">
        <v>2</v>
      </c>
      <c r="E49" s="9" t="s">
        <v>3</v>
      </c>
      <c r="F49" s="9" t="s">
        <v>5</v>
      </c>
    </row>
    <row r="50" spans="1:6" s="10" customFormat="1">
      <c r="A50"/>
      <c r="B50" s="10" t="s">
        <v>30</v>
      </c>
      <c r="C50" s="10" t="s">
        <v>9</v>
      </c>
      <c r="D50" s="10" t="s">
        <v>25</v>
      </c>
      <c r="E50" s="10" t="s">
        <v>25</v>
      </c>
      <c r="F50" s="10" t="s">
        <v>4</v>
      </c>
    </row>
    <row r="52" spans="1:6" s="10" customFormat="1">
      <c r="A52"/>
      <c r="B52" s="9">
        <v>1</v>
      </c>
      <c r="C52" s="1" t="e">
        <f t="shared" ref="C52:C61" si="3">G8</f>
        <v>#DIV/0!</v>
      </c>
      <c r="D52" s="1" t="e">
        <f t="shared" ref="D52:D61" si="4">E23</f>
        <v>#DIV/0!</v>
      </c>
      <c r="E52" s="1" t="e">
        <f>F37</f>
        <v>#DIV/0!</v>
      </c>
      <c r="F52" s="1" t="e">
        <f>-80.3-167.2+(-D52+E52)*0.001</f>
        <v>#DIV/0!</v>
      </c>
    </row>
    <row r="53" spans="1:6" s="10" customFormat="1">
      <c r="A53"/>
      <c r="B53" s="9">
        <v>2</v>
      </c>
      <c r="C53" s="1">
        <f t="shared" si="3"/>
        <v>192</v>
      </c>
      <c r="D53" s="1">
        <f t="shared" si="4"/>
        <v>19032.953690108188</v>
      </c>
      <c r="E53" s="1">
        <f t="shared" ref="E53:E61" si="5">F38</f>
        <v>-52733.796750000001</v>
      </c>
      <c r="F53" s="1">
        <f>-80.3-167.2+(-D53+E53)*0.001</f>
        <v>-319.26675044010818</v>
      </c>
    </row>
    <row r="54" spans="1:6" s="10" customFormat="1">
      <c r="A54"/>
      <c r="B54" s="9">
        <v>3</v>
      </c>
      <c r="C54" s="1">
        <f t="shared" si="3"/>
        <v>200</v>
      </c>
      <c r="D54" s="1">
        <f t="shared" si="4"/>
        <v>34608.397151079123</v>
      </c>
      <c r="E54" s="1">
        <f t="shared" si="5"/>
        <v>-53855.079149999998</v>
      </c>
      <c r="F54" s="1">
        <f t="shared" ref="F54:F61" si="6">-80.3-167.2+(-D54+E54)*0.001</f>
        <v>-335.96347630107914</v>
      </c>
    </row>
    <row r="55" spans="1:6" s="10" customFormat="1">
      <c r="A55"/>
      <c r="B55" s="9">
        <v>4</v>
      </c>
      <c r="C55" s="1">
        <f t="shared" si="3"/>
        <v>316.37022173383252</v>
      </c>
      <c r="D55" s="1">
        <f t="shared" si="4"/>
        <v>29940.343065502311</v>
      </c>
      <c r="E55" s="1">
        <f t="shared" si="5"/>
        <v>-36784.873323489206</v>
      </c>
      <c r="F55" s="1">
        <f t="shared" si="6"/>
        <v>-314.2252163889915</v>
      </c>
    </row>
    <row r="56" spans="1:6" s="10" customFormat="1">
      <c r="A56"/>
      <c r="B56" s="9">
        <v>5</v>
      </c>
      <c r="C56" s="1">
        <f t="shared" si="3"/>
        <v>172.02672727272727</v>
      </c>
      <c r="D56" s="1">
        <f t="shared" si="4"/>
        <v>18255.928427179959</v>
      </c>
      <c r="E56" s="1">
        <f t="shared" si="5"/>
        <v>-56050.338112045443</v>
      </c>
      <c r="F56" s="1">
        <f t="shared" si="6"/>
        <v>-321.80626653922542</v>
      </c>
    </row>
    <row r="57" spans="1:6" s="10" customFormat="1">
      <c r="A57"/>
      <c r="B57" s="9">
        <v>6</v>
      </c>
      <c r="C57" s="1" t="e">
        <f t="shared" si="3"/>
        <v>#DIV/0!</v>
      </c>
      <c r="D57" s="1" t="e">
        <f t="shared" si="4"/>
        <v>#DIV/0!</v>
      </c>
      <c r="E57" s="1" t="e">
        <f t="shared" si="5"/>
        <v>#DIV/0!</v>
      </c>
      <c r="F57" s="1" t="e">
        <f t="shared" si="6"/>
        <v>#DIV/0!</v>
      </c>
    </row>
    <row r="58" spans="1:6" s="10" customFormat="1">
      <c r="A58"/>
      <c r="B58" s="9">
        <v>7</v>
      </c>
      <c r="C58" s="1" t="e">
        <f t="shared" si="3"/>
        <v>#DIV/0!</v>
      </c>
      <c r="D58" s="1" t="e">
        <f t="shared" si="4"/>
        <v>#DIV/0!</v>
      </c>
      <c r="E58" s="1" t="e">
        <f t="shared" si="5"/>
        <v>#DIV/0!</v>
      </c>
      <c r="F58" s="1" t="e">
        <f t="shared" si="6"/>
        <v>#DIV/0!</v>
      </c>
    </row>
    <row r="59" spans="1:6" s="10" customFormat="1">
      <c r="A59"/>
      <c r="B59" s="9">
        <v>8</v>
      </c>
      <c r="C59" s="1">
        <f t="shared" si="3"/>
        <v>174</v>
      </c>
      <c r="D59" s="1">
        <f t="shared" si="4"/>
        <v>18458.340624633427</v>
      </c>
      <c r="E59" s="1">
        <f t="shared" si="5"/>
        <v>-61507.687499999993</v>
      </c>
      <c r="F59" s="1">
        <f t="shared" si="6"/>
        <v>-327.46602812463345</v>
      </c>
    </row>
    <row r="60" spans="1:6" s="10" customFormat="1">
      <c r="A60"/>
      <c r="B60" s="9">
        <v>9</v>
      </c>
      <c r="C60" s="1">
        <f t="shared" si="3"/>
        <v>228.28263157894764</v>
      </c>
      <c r="D60" s="1">
        <f t="shared" si="4"/>
        <v>23868.66267010404</v>
      </c>
      <c r="E60" s="1">
        <f t="shared" si="5"/>
        <v>-56873.041726973686</v>
      </c>
      <c r="F60" s="1">
        <f t="shared" si="6"/>
        <v>-328.24170439707774</v>
      </c>
    </row>
    <row r="61" spans="1:6" s="10" customFormat="1">
      <c r="A61"/>
      <c r="B61" s="9">
        <v>10</v>
      </c>
      <c r="C61" s="1">
        <f t="shared" si="3"/>
        <v>176</v>
      </c>
      <c r="D61" s="1">
        <f t="shared" si="4"/>
        <v>28886.392471971973</v>
      </c>
      <c r="E61" s="1">
        <f t="shared" si="5"/>
        <v>-60535.205993999996</v>
      </c>
      <c r="F61" s="1">
        <f t="shared" si="6"/>
        <v>-336.92159846597195</v>
      </c>
    </row>
    <row r="62" spans="1:6" s="10" customFormat="1">
      <c r="A62"/>
      <c r="B62" s="9"/>
      <c r="C62" s="1"/>
      <c r="D62" s="2"/>
      <c r="E62" s="1"/>
      <c r="F62" s="1"/>
    </row>
    <row r="63" spans="1:6" s="10" customFormat="1">
      <c r="A63"/>
      <c r="B63" s="9"/>
      <c r="C63" s="1"/>
      <c r="D63" s="2"/>
      <c r="E63" s="1"/>
      <c r="F63" s="1"/>
    </row>
    <row r="64" spans="1:6" s="10" customFormat="1">
      <c r="A64"/>
      <c r="B64" s="9"/>
      <c r="C64" s="1"/>
      <c r="D64" s="2"/>
      <c r="E64" s="1"/>
      <c r="F64" s="1"/>
    </row>
    <row r="65" spans="1:6" s="10" customFormat="1">
      <c r="A65"/>
      <c r="B65" s="9"/>
      <c r="C65" s="1"/>
      <c r="D65" s="1"/>
      <c r="E65" s="1"/>
      <c r="F65" s="1"/>
    </row>
    <row r="66" spans="1:6" s="10" customFormat="1">
      <c r="A66" t="s">
        <v>1</v>
      </c>
      <c r="B66" s="9"/>
      <c r="C66" s="1">
        <f>AVERAGE(C53:C56,C59:C61)</f>
        <v>208.38279722650103</v>
      </c>
      <c r="D66" s="1">
        <f t="shared" ref="D66:F66" si="7">AVERAGE(D53:D56,D59:D61)</f>
        <v>24721.574014368431</v>
      </c>
      <c r="E66" s="1">
        <f t="shared" si="7"/>
        <v>-54048.574650929761</v>
      </c>
      <c r="F66" s="1">
        <f t="shared" si="7"/>
        <v>-326.27014866529817</v>
      </c>
    </row>
    <row r="67" spans="1:6" s="10" customFormat="1">
      <c r="A67" t="s">
        <v>31</v>
      </c>
      <c r="B67" s="9"/>
      <c r="C67" s="1">
        <f>STDEV(C53:C56,C59:C61)</f>
        <v>51.556669011069573</v>
      </c>
      <c r="D67" s="1">
        <f t="shared" ref="D67:F67" si="8">STDEV(D53:D56,D59:D61)</f>
        <v>6537.7246199608044</v>
      </c>
      <c r="E67" s="1">
        <f t="shared" si="8"/>
        <v>8261.3647667391051</v>
      </c>
      <c r="F67" s="1">
        <f t="shared" si="8"/>
        <v>8.4339133569231652</v>
      </c>
    </row>
    <row r="68" spans="1:6" s="10" customFormat="1">
      <c r="A68" t="s">
        <v>32</v>
      </c>
      <c r="B68" s="9"/>
      <c r="C68" s="10">
        <f>C67/7^0.5</f>
        <v>19.486589232880068</v>
      </c>
      <c r="D68" s="10">
        <f t="shared" ref="D68:F68" si="9">D67/7^0.5</f>
        <v>2471.0276406629355</v>
      </c>
      <c r="E68" s="10">
        <f t="shared" si="9"/>
        <v>3122.5023803975432</v>
      </c>
      <c r="F68" s="10">
        <f t="shared" si="9"/>
        <v>3.1877196173549467</v>
      </c>
    </row>
    <row r="69" spans="1:6" s="10" customFormat="1">
      <c r="A69" s="10" t="s">
        <v>26</v>
      </c>
      <c r="B69" s="9"/>
      <c r="E69" s="1"/>
      <c r="F69" s="1">
        <f>(326.3-314.4)/F68</f>
        <v>3.7330761260220933</v>
      </c>
    </row>
    <row r="70" spans="1:6" s="10" customFormat="1">
      <c r="A70"/>
      <c r="B70" s="9"/>
      <c r="C70" s="9"/>
      <c r="D70" s="9"/>
      <c r="E70" s="9"/>
      <c r="F70" s="9"/>
    </row>
    <row r="71" spans="1:6" s="10" customFormat="1">
      <c r="A71"/>
    </row>
    <row r="72" spans="1:6" s="10" customFormat="1">
      <c r="A72"/>
      <c r="B72" s="9"/>
      <c r="F72" s="1"/>
    </row>
    <row r="73" spans="1:6" s="10" customFormat="1">
      <c r="A73"/>
      <c r="B73" s="9"/>
      <c r="C73" s="1"/>
      <c r="D73" s="1"/>
      <c r="E73" s="1"/>
      <c r="F73" s="1"/>
    </row>
    <row r="74" spans="1:6" s="10" customFormat="1">
      <c r="A74"/>
      <c r="B74" s="9"/>
      <c r="C74" s="1"/>
      <c r="D74" s="1"/>
      <c r="E74" s="1"/>
      <c r="F74" s="1"/>
    </row>
    <row r="75" spans="1:6" s="10" customFormat="1">
      <c r="A75"/>
      <c r="B75" s="9"/>
      <c r="C75" s="1"/>
      <c r="D75" s="1"/>
      <c r="E75" s="1"/>
      <c r="F75" s="1"/>
    </row>
    <row r="76" spans="1:6" s="10" customFormat="1">
      <c r="A76"/>
      <c r="B76" s="9"/>
      <c r="C76" s="1"/>
      <c r="D76" s="1"/>
      <c r="E76" s="1"/>
      <c r="F76" s="1"/>
    </row>
    <row r="77" spans="1:6" s="10" customFormat="1">
      <c r="A77"/>
      <c r="B77" s="9"/>
      <c r="C77" s="1"/>
      <c r="D77" s="1"/>
      <c r="E77" s="1"/>
      <c r="F77" s="1"/>
    </row>
    <row r="78" spans="1:6" s="10" customFormat="1">
      <c r="A78"/>
      <c r="B78" s="9"/>
      <c r="C78" s="1"/>
      <c r="D78" s="1"/>
      <c r="E78" s="1"/>
      <c r="F78" s="1"/>
    </row>
    <row r="79" spans="1:6" s="10" customFormat="1">
      <c r="A79"/>
      <c r="B79" s="9"/>
      <c r="C79" s="1"/>
      <c r="D79" s="1"/>
      <c r="E79" s="1"/>
      <c r="F79" s="1"/>
    </row>
    <row r="80" spans="1:6" s="10" customFormat="1">
      <c r="A80"/>
      <c r="B80" s="9"/>
      <c r="C80" s="1"/>
      <c r="D80" s="1"/>
      <c r="E80" s="1"/>
      <c r="F80" s="1"/>
    </row>
    <row r="81" spans="1:6" s="10" customFormat="1">
      <c r="A81"/>
      <c r="B81" s="9"/>
      <c r="C81" s="1"/>
      <c r="D81" s="1"/>
      <c r="E81" s="1"/>
      <c r="F81" s="1"/>
    </row>
    <row r="82" spans="1:6" s="10" customFormat="1">
      <c r="A82"/>
      <c r="F82" s="1"/>
    </row>
    <row r="83" spans="1:6" s="10" customFormat="1">
      <c r="A83"/>
      <c r="C83" s="1"/>
      <c r="D83" s="1"/>
      <c r="E83" s="1"/>
      <c r="F83" s="1"/>
    </row>
    <row r="84" spans="1:6" s="10" customFormat="1">
      <c r="A84"/>
      <c r="C84" s="1"/>
      <c r="D84" s="1"/>
      <c r="E84" s="1"/>
      <c r="F84" s="1"/>
    </row>
    <row r="85" spans="1:6" s="10" customFormat="1">
      <c r="A85"/>
      <c r="C85" s="1"/>
      <c r="D85" s="1"/>
      <c r="E85" s="1"/>
      <c r="F85" s="1"/>
    </row>
  </sheetData>
  <mergeCells count="6">
    <mergeCell ref="B35:F35"/>
    <mergeCell ref="B1:G1"/>
    <mergeCell ref="B2:G2"/>
    <mergeCell ref="B3:G3"/>
    <mergeCell ref="B5:G5"/>
    <mergeCell ref="B21:F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24-25 14-16</vt:lpstr>
      <vt:lpstr>24-25 16-18</vt:lpstr>
      <vt:lpstr>Feuil3</vt:lpstr>
    </vt:vector>
  </TitlesOfParts>
  <Company>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aboiron</dc:creator>
  <cp:lastModifiedBy>nicole adloff</cp:lastModifiedBy>
  <cp:lastPrinted>2015-10-01T09:58:01Z</cp:lastPrinted>
  <dcterms:created xsi:type="dcterms:W3CDTF">2015-10-01T06:20:11Z</dcterms:created>
  <dcterms:modified xsi:type="dcterms:W3CDTF">2025-01-09T07:24:35Z</dcterms:modified>
</cp:coreProperties>
</file>